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180" windowWidth="15480" windowHeight="11640" activeTab="0"/>
  </bookViews>
  <sheets>
    <sheet name="Nebulae" sheetId="1" r:id="rId1"/>
  </sheets>
  <definedNames/>
  <calcPr fullCalcOnLoad="1"/>
</workbook>
</file>

<file path=xl/sharedStrings.xml><?xml version="1.0" encoding="utf-8"?>
<sst xmlns="http://schemas.openxmlformats.org/spreadsheetml/2006/main" count="111" uniqueCount="100">
  <si>
    <t>RA H</t>
  </si>
  <si>
    <t>RA M</t>
  </si>
  <si>
    <t>Dec Deg</t>
  </si>
  <si>
    <t>Dec Min</t>
  </si>
  <si>
    <t>Phi</t>
  </si>
  <si>
    <t>Theta</t>
  </si>
  <si>
    <t>Rho</t>
  </si>
  <si>
    <t>Rvect</t>
  </si>
  <si>
    <t>X</t>
  </si>
  <si>
    <t>Z</t>
  </si>
  <si>
    <t>Y</t>
  </si>
  <si>
    <t>Xg</t>
  </si>
  <si>
    <t>Yg</t>
  </si>
  <si>
    <t>Zg</t>
  </si>
  <si>
    <t>Phi Rad</t>
  </si>
  <si>
    <t>Theta Rad</t>
  </si>
  <si>
    <t>Galactic Co-ords (epoch 1950.0)</t>
  </si>
  <si>
    <t>Galactic Co-ords (epoch 2000.0)</t>
  </si>
  <si>
    <t>Equitorial Co-ords</t>
  </si>
  <si>
    <t>Dist</t>
  </si>
  <si>
    <t>Input Position:</t>
  </si>
  <si>
    <t>Poritrin</t>
  </si>
  <si>
    <t>Salusa Secundus</t>
  </si>
  <si>
    <t>Spectral Type</t>
  </si>
  <si>
    <t>Epsilon Alangue</t>
  </si>
  <si>
    <t>G8 III (Yellow, Giant)</t>
  </si>
  <si>
    <t>Old Earth</t>
  </si>
  <si>
    <t>Sol</t>
  </si>
  <si>
    <t>G2 V (Yellow-White, Main Sequence)</t>
  </si>
  <si>
    <t>Gamma Waiping</t>
  </si>
  <si>
    <t>G7 III (Yellow, Giant)</t>
  </si>
  <si>
    <t>Kuentsing</t>
  </si>
  <si>
    <t>F0 Ib (White, Supergiant)</t>
  </si>
  <si>
    <t>Bela Tegeuse</t>
  </si>
  <si>
    <t>Beta Tygri</t>
  </si>
  <si>
    <t>Ishia</t>
  </si>
  <si>
    <t>B9 (Blue)</t>
  </si>
  <si>
    <t>Alces Minor</t>
  </si>
  <si>
    <t>Rossak</t>
  </si>
  <si>
    <t>G0 (Yellow-white)</t>
  </si>
  <si>
    <t>Delta Pavonis</t>
  </si>
  <si>
    <t>G5 V (Yellow-white, Main Sequence)</t>
  </si>
  <si>
    <t>Theta Shalish</t>
  </si>
  <si>
    <t>Chusuk</t>
  </si>
  <si>
    <t>A1 IV (Blue-white, Subgiant)</t>
  </si>
  <si>
    <t>Sigma Draconis</t>
  </si>
  <si>
    <t>Corrin</t>
  </si>
  <si>
    <t>K0 V (Orange, Main Sequence)</t>
  </si>
  <si>
    <t>Ecaz</t>
  </si>
  <si>
    <t>Alpha Centauri B</t>
  </si>
  <si>
    <t>K1 V (Orange, Main Sequence)</t>
  </si>
  <si>
    <t>Niushe</t>
  </si>
  <si>
    <t>F5 IV (White, Subgiant)</t>
  </si>
  <si>
    <t>Hagal</t>
  </si>
  <si>
    <t>II Theta Shaowei</t>
  </si>
  <si>
    <t>A2 V (Blue-white, Main Sequence)</t>
  </si>
  <si>
    <t>Eridani A</t>
  </si>
  <si>
    <t>Kaitain</t>
  </si>
  <si>
    <t>Alrischa</t>
  </si>
  <si>
    <t>A2 (Blue-white)</t>
  </si>
  <si>
    <t>Sikun</t>
  </si>
  <si>
    <t>70 Ophiuchi A</t>
  </si>
  <si>
    <t>Tleilax</t>
  </si>
  <si>
    <t>Thalim</t>
  </si>
  <si>
    <t>A4 III (Blue-White, Giant)</t>
  </si>
  <si>
    <t>Giedi Prime</t>
  </si>
  <si>
    <t>36 Ophiuchi B</t>
  </si>
  <si>
    <t>K2 III (Orange, Giant)</t>
  </si>
  <si>
    <t>Arrakis</t>
  </si>
  <si>
    <t>Canopus</t>
  </si>
  <si>
    <t>Laoujin</t>
  </si>
  <si>
    <t>Wallach IX</t>
  </si>
  <si>
    <t>A8 Ib (Blue-White, Supergiant)</t>
  </si>
  <si>
    <t>G5 II (Yellow, Giant)</t>
  </si>
  <si>
    <t>The data above is based on Daniels (1), with the following exceptions.</t>
  </si>
  <si>
    <t>Caladan &amp; Harmonthep</t>
  </si>
  <si>
    <t>Planet(s)</t>
  </si>
  <si>
    <t>System</t>
  </si>
  <si>
    <t>Actual Star</t>
  </si>
  <si>
    <t>Iota Carinae</t>
  </si>
  <si>
    <t>Beta Leporis</t>
  </si>
  <si>
    <t>References</t>
  </si>
  <si>
    <t>2. Star Names, by Richard Hinckley Allen (Dover Publications, Inc., New York, 1963).</t>
  </si>
  <si>
    <t>Gamont &amp; Grumman</t>
  </si>
  <si>
    <t>Ix &amp; Richese</t>
  </si>
  <si>
    <t>1. The Stars and Planets of Frank Herbert's Dune: A Gazetteer, by Joseph M. Daniels (1999).</t>
  </si>
  <si>
    <t>Epsilon Ophiuchi</t>
  </si>
  <si>
    <t>Gamma Piscium</t>
  </si>
  <si>
    <t>Beta Lyncis</t>
  </si>
  <si>
    <t>HD95424</t>
  </si>
  <si>
    <t>Theta Arietis</t>
  </si>
  <si>
    <t>Psi 1 Draconis</t>
  </si>
  <si>
    <t>Theta Leonis</t>
  </si>
  <si>
    <t>40 Eridani A</t>
  </si>
  <si>
    <t>Alpha Piscium</t>
  </si>
  <si>
    <t>Theta Eridani A</t>
  </si>
  <si>
    <t>Alpha Carinae</t>
  </si>
  <si>
    <r>
      <t>Bela Tegeuse</t>
    </r>
    <r>
      <rPr>
        <sz val="10"/>
        <rFont val="Arial"/>
        <family val="0"/>
      </rPr>
      <t>; Daniels (1) identifies Alpha Leporis. However Allen's identification (2) of "in the vicinity of Alpha Leporis" implies that the primary is not Alpha Leporis itself. Beta Leporis is a better candidate. It is G type &amp; much closer to Old Earth.</t>
    </r>
  </si>
  <si>
    <r>
      <t>Wallach IX</t>
    </r>
    <r>
      <rPr>
        <sz val="10"/>
        <rFont val="Arial"/>
        <family val="0"/>
      </rPr>
      <t>; Daniels (1) identifies Laoujin with Canopus. Assuming that one is named for the other because they are in the same constellation, the Roman numerals IX could be taken to correspond to the ninth Greek letter Iota, thereby identifying Wallach IX with Iota Carinae, which happens to be of the correct spectral type.</t>
    </r>
  </si>
  <si>
    <t>Notes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</si>
</sst>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000000000"/>
    <numFmt numFmtId="174" formatCode="00000"/>
  </numFmts>
  <fonts count="2">
    <font>
      <sz val="10"/>
      <name val="Arial"/>
      <family val="0"/>
    </font>
    <font>
      <b/>
      <sz val="10"/>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0" fillId="0" borderId="0" xfId="0" applyNumberFormat="1" applyAlignment="1">
      <alignment/>
    </xf>
    <xf numFmtId="172" fontId="0" fillId="0" borderId="0" xfId="0" applyNumberFormat="1" applyAlignment="1">
      <alignment/>
    </xf>
    <xf numFmtId="49" fontId="0" fillId="0" borderId="0" xfId="0" applyNumberFormat="1" applyFill="1" applyAlignment="1">
      <alignment/>
    </xf>
    <xf numFmtId="0" fontId="0" fillId="0" borderId="0" xfId="0" applyFill="1" applyAlignment="1">
      <alignment/>
    </xf>
    <xf numFmtId="172" fontId="0" fillId="0" borderId="0" xfId="0" applyNumberFormat="1" applyFill="1" applyAlignment="1">
      <alignment/>
    </xf>
    <xf numFmtId="0" fontId="0" fillId="0" borderId="1" xfId="0" applyBorder="1" applyAlignment="1">
      <alignment/>
    </xf>
    <xf numFmtId="0" fontId="1" fillId="2" borderId="1" xfId="0" applyFont="1" applyFill="1" applyBorder="1" applyAlignment="1">
      <alignment/>
    </xf>
    <xf numFmtId="0" fontId="0" fillId="2" borderId="1" xfId="0" applyFill="1" applyBorder="1" applyAlignment="1">
      <alignment/>
    </xf>
    <xf numFmtId="0" fontId="1" fillId="3" borderId="1" xfId="0" applyFont="1" applyFill="1" applyBorder="1" applyAlignment="1">
      <alignment/>
    </xf>
    <xf numFmtId="0" fontId="1" fillId="4" borderId="1" xfId="0" applyFont="1" applyFill="1" applyBorder="1" applyAlignment="1">
      <alignment/>
    </xf>
    <xf numFmtId="0" fontId="1" fillId="0" borderId="1" xfId="0" applyFont="1" applyBorder="1" applyAlignment="1">
      <alignment horizontal="center"/>
    </xf>
    <xf numFmtId="0" fontId="1" fillId="5" borderId="1" xfId="0" applyFont="1"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49" fontId="0" fillId="0" borderId="1" xfId="0" applyNumberFormat="1" applyBorder="1" applyAlignment="1">
      <alignment/>
    </xf>
    <xf numFmtId="0" fontId="0" fillId="5" borderId="1" xfId="0" applyFill="1" applyBorder="1" applyAlignment="1">
      <alignment/>
    </xf>
    <xf numFmtId="172" fontId="0" fillId="2" borderId="1" xfId="0" applyNumberFormat="1" applyFill="1" applyBorder="1" applyAlignment="1">
      <alignment/>
    </xf>
    <xf numFmtId="172" fontId="0" fillId="3" borderId="1" xfId="0" applyNumberFormat="1" applyFill="1" applyBorder="1" applyAlignment="1">
      <alignment/>
    </xf>
    <xf numFmtId="172" fontId="0" fillId="4" borderId="1" xfId="0" applyNumberFormat="1" applyFill="1" applyBorder="1" applyAlignment="1">
      <alignment/>
    </xf>
    <xf numFmtId="0" fontId="1" fillId="0" borderId="1" xfId="0" applyFont="1" applyBorder="1" applyAlignment="1">
      <alignment/>
    </xf>
    <xf numFmtId="0" fontId="0" fillId="0" borderId="1" xfId="0" applyBorder="1" applyAlignment="1">
      <alignment horizontal="left"/>
    </xf>
    <xf numFmtId="0" fontId="1" fillId="0" borderId="1" xfId="0" applyFont="1" applyBorder="1" applyAlignment="1">
      <alignment horizontal="left"/>
    </xf>
    <xf numFmtId="49" fontId="0" fillId="0" borderId="1" xfId="0" applyNumberFormat="1" applyBorder="1" applyAlignment="1">
      <alignment horizontal="left"/>
    </xf>
    <xf numFmtId="49" fontId="0" fillId="0" borderId="0" xfId="0" applyNumberFormat="1" applyFill="1" applyAlignment="1">
      <alignment horizontal="left"/>
    </xf>
    <xf numFmtId="49" fontId="0" fillId="0" borderId="0" xfId="0" applyNumberFormat="1" applyAlignment="1">
      <alignment horizontal="left"/>
    </xf>
    <xf numFmtId="0" fontId="0" fillId="0" borderId="0" xfId="0" applyAlignment="1">
      <alignment horizontal="left"/>
    </xf>
    <xf numFmtId="49" fontId="1" fillId="0" borderId="0" xfId="0" applyNumberFormat="1" applyFont="1" applyAlignment="1">
      <alignment/>
    </xf>
    <xf numFmtId="49" fontId="1" fillId="0" borderId="0" xfId="0" applyNumberFormat="1" applyFont="1" applyFill="1" applyAlignment="1">
      <alignment/>
    </xf>
    <xf numFmtId="174" fontId="1" fillId="0" borderId="0" xfId="0" applyNumberFormat="1" applyFont="1" applyFill="1" applyAlignment="1">
      <alignment wrapText="1"/>
    </xf>
    <xf numFmtId="0" fontId="0" fillId="0" borderId="0" xfId="0" applyAlignment="1">
      <alignment/>
    </xf>
    <xf numFmtId="49" fontId="1" fillId="0" borderId="0" xfId="0" applyNumberFormat="1" applyFont="1" applyFill="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8"/>
  <sheetViews>
    <sheetView tabSelected="1" workbookViewId="0" topLeftCell="A1">
      <selection activeCell="B10" sqref="B10"/>
    </sheetView>
  </sheetViews>
  <sheetFormatPr defaultColWidth="9.140625" defaultRowHeight="12.75"/>
  <cols>
    <col min="1" max="1" width="20.7109375" style="0" customWidth="1"/>
    <col min="2" max="3" width="18.140625" style="0" customWidth="1"/>
    <col min="4" max="4" width="18.140625" style="27" customWidth="1"/>
    <col min="11" max="11" width="12.28125" style="0" customWidth="1"/>
    <col min="13" max="13" width="12.57421875" style="0" customWidth="1"/>
    <col min="21" max="21" width="11.28125" style="0" customWidth="1"/>
    <col min="23" max="23" width="9.57421875" style="0" customWidth="1"/>
    <col min="24" max="24" width="10.421875" style="0" customWidth="1"/>
  </cols>
  <sheetData>
    <row r="1" spans="1:24" ht="12.75">
      <c r="A1" s="21"/>
      <c r="B1" s="6"/>
      <c r="C1" s="6"/>
      <c r="D1" s="22"/>
      <c r="E1" s="21" t="s">
        <v>20</v>
      </c>
      <c r="F1" s="6"/>
      <c r="G1" s="6"/>
      <c r="H1" s="6"/>
      <c r="I1" s="6"/>
      <c r="J1" s="6"/>
      <c r="K1" s="6"/>
      <c r="L1" s="6"/>
      <c r="M1" s="6"/>
      <c r="N1" s="6"/>
      <c r="O1" s="6"/>
      <c r="P1" s="7" t="s">
        <v>18</v>
      </c>
      <c r="Q1" s="8"/>
      <c r="R1" s="8"/>
      <c r="S1" s="9" t="s">
        <v>16</v>
      </c>
      <c r="T1" s="9"/>
      <c r="U1" s="9"/>
      <c r="V1" s="10" t="s">
        <v>17</v>
      </c>
      <c r="W1" s="10"/>
      <c r="X1" s="10"/>
    </row>
    <row r="2" spans="1:24" ht="12.75">
      <c r="A2" s="23" t="s">
        <v>76</v>
      </c>
      <c r="B2" s="23" t="s">
        <v>77</v>
      </c>
      <c r="C2" s="23" t="s">
        <v>78</v>
      </c>
      <c r="D2" s="23" t="s">
        <v>23</v>
      </c>
      <c r="E2" s="12" t="s">
        <v>0</v>
      </c>
      <c r="F2" s="12" t="s">
        <v>1</v>
      </c>
      <c r="G2" s="12" t="s">
        <v>2</v>
      </c>
      <c r="H2" s="12" t="s">
        <v>3</v>
      </c>
      <c r="I2" s="12" t="s">
        <v>19</v>
      </c>
      <c r="J2" s="11" t="s">
        <v>4</v>
      </c>
      <c r="K2" s="11" t="s">
        <v>14</v>
      </c>
      <c r="L2" s="11" t="s">
        <v>5</v>
      </c>
      <c r="M2" s="11" t="s">
        <v>15</v>
      </c>
      <c r="N2" s="11" t="s">
        <v>6</v>
      </c>
      <c r="O2" s="11" t="s">
        <v>7</v>
      </c>
      <c r="P2" s="13" t="s">
        <v>8</v>
      </c>
      <c r="Q2" s="13" t="s">
        <v>10</v>
      </c>
      <c r="R2" s="13" t="s">
        <v>9</v>
      </c>
      <c r="S2" s="14" t="s">
        <v>11</v>
      </c>
      <c r="T2" s="14" t="s">
        <v>12</v>
      </c>
      <c r="U2" s="14" t="s">
        <v>13</v>
      </c>
      <c r="V2" s="15" t="s">
        <v>11</v>
      </c>
      <c r="W2" s="15" t="s">
        <v>12</v>
      </c>
      <c r="X2" s="15" t="s">
        <v>13</v>
      </c>
    </row>
    <row r="3" spans="1:24" ht="12.75">
      <c r="A3" s="16" t="s">
        <v>26</v>
      </c>
      <c r="B3" s="16" t="s">
        <v>27</v>
      </c>
      <c r="C3" s="16" t="s">
        <v>27</v>
      </c>
      <c r="D3" s="24" t="s">
        <v>28</v>
      </c>
      <c r="E3" s="17">
        <v>0</v>
      </c>
      <c r="F3" s="17">
        <v>0</v>
      </c>
      <c r="G3" s="17">
        <v>0</v>
      </c>
      <c r="H3" s="17">
        <v>0</v>
      </c>
      <c r="I3" s="17">
        <v>0</v>
      </c>
      <c r="J3" s="6">
        <f aca="true" t="shared" si="0" ref="J3:J20">(E3*15)+(F3*0.25)</f>
        <v>0</v>
      </c>
      <c r="K3" s="6">
        <f aca="true" t="shared" si="1" ref="K3:K20">((E3*15)+(F3*0.25))*PI()/180</f>
        <v>0</v>
      </c>
      <c r="L3" s="6">
        <f aca="true" t="shared" si="2" ref="L3:L20">(ABS(G3)+(H3/60))*SIGN(G3)</f>
        <v>0</v>
      </c>
      <c r="M3" s="6">
        <f aca="true" t="shared" si="3" ref="M3:M20">((ABS(G3)+(H3/60))*SIGN(G3))*PI()/180</f>
        <v>0</v>
      </c>
      <c r="N3" s="6">
        <f aca="true" t="shared" si="4" ref="N3:N20">I3</f>
        <v>0</v>
      </c>
      <c r="O3" s="6">
        <f aca="true" t="shared" si="5" ref="O3:O20">N3*COS(L3*PI()/180)</f>
        <v>0</v>
      </c>
      <c r="P3" s="18">
        <f aca="true" t="shared" si="6" ref="P3:P20">O3*COS(J3*PI()/180)</f>
        <v>0</v>
      </c>
      <c r="Q3" s="18">
        <f aca="true" t="shared" si="7" ref="Q3:Q20">O3*SIN(J3*PI()/180)</f>
        <v>0</v>
      </c>
      <c r="R3" s="18">
        <f aca="true" t="shared" si="8" ref="R3:R20">N3*SIN(L3*PI()/180)</f>
        <v>0</v>
      </c>
      <c r="S3" s="19">
        <f aca="true" t="shared" si="9" ref="S3:S20">-(0.0672*P3)-(0.8727*Q3)-(0.4835*R3)</f>
        <v>0</v>
      </c>
      <c r="T3" s="19">
        <f aca="true" t="shared" si="10" ref="T3:T20">(0.4927*P3)-(0.4504*Q3)+(0.7445*R3)</f>
        <v>0</v>
      </c>
      <c r="U3" s="19">
        <f aca="true" t="shared" si="11" ref="U3:U20">-(0.8676*P3)-(0.1884*Q3)+(0.4602*R3)</f>
        <v>0</v>
      </c>
      <c r="V3" s="20">
        <f aca="true" t="shared" si="12" ref="V3:V20">-(0.055*P3)-(0.8734*Q3)-(0.4839*R3)</f>
        <v>0</v>
      </c>
      <c r="W3" s="20">
        <f aca="true" t="shared" si="13" ref="W3:W20">(0.494*S3)-(0.4449*T3)+(0.747*U3)</f>
        <v>0</v>
      </c>
      <c r="X3" s="20">
        <f aca="true" t="shared" si="14" ref="X3:X20">-(0.8677*S3)-(0.1979*T3)+(0.456*U3)</f>
        <v>0</v>
      </c>
    </row>
    <row r="4" spans="1:24" ht="12.75">
      <c r="A4" s="16" t="s">
        <v>21</v>
      </c>
      <c r="B4" s="16" t="s">
        <v>24</v>
      </c>
      <c r="C4" s="16" t="s">
        <v>86</v>
      </c>
      <c r="D4" s="24" t="s">
        <v>25</v>
      </c>
      <c r="E4" s="17">
        <v>16</v>
      </c>
      <c r="F4" s="17">
        <v>18</v>
      </c>
      <c r="G4" s="17">
        <v>-4</v>
      </c>
      <c r="H4" s="17">
        <v>41</v>
      </c>
      <c r="I4" s="17">
        <v>107.5</v>
      </c>
      <c r="J4" s="6">
        <f t="shared" si="0"/>
        <v>244.5</v>
      </c>
      <c r="K4" s="6">
        <f t="shared" si="1"/>
        <v>4.267330021126136</v>
      </c>
      <c r="L4" s="6">
        <f t="shared" si="2"/>
        <v>-4.683333333333334</v>
      </c>
      <c r="M4" s="6">
        <f t="shared" si="3"/>
        <v>-0.08173958663506778</v>
      </c>
      <c r="N4" s="6">
        <f t="shared" si="4"/>
        <v>107.5</v>
      </c>
      <c r="O4" s="6">
        <f t="shared" si="5"/>
        <v>107.14107680678363</v>
      </c>
      <c r="P4" s="18">
        <f t="shared" si="6"/>
        <v>-46.12542248931021</v>
      </c>
      <c r="Q4" s="18">
        <f t="shared" si="7"/>
        <v>-96.70395927520106</v>
      </c>
      <c r="R4" s="18">
        <f t="shared" si="8"/>
        <v>-8.777223973608653</v>
      </c>
      <c r="S4" s="19">
        <f t="shared" si="9"/>
        <v>91.7369614419894</v>
      </c>
      <c r="T4" s="19">
        <f t="shared" si="10"/>
        <v>14.294824348715771</v>
      </c>
      <c r="U4" s="19">
        <f t="shared" si="11"/>
        <v>54.198164006518724</v>
      </c>
      <c r="V4" s="20">
        <f t="shared" si="12"/>
        <v>91.2454349487019</v>
      </c>
      <c r="W4" s="20">
        <f t="shared" si="13"/>
        <v>79.4443201124686</v>
      </c>
      <c r="X4" s="20">
        <f t="shared" si="14"/>
        <v>-57.71474439485252</v>
      </c>
    </row>
    <row r="5" spans="1:24" ht="12.75">
      <c r="A5" s="16" t="s">
        <v>22</v>
      </c>
      <c r="B5" s="16" t="s">
        <v>29</v>
      </c>
      <c r="C5" s="16" t="s">
        <v>87</v>
      </c>
      <c r="D5" s="24" t="s">
        <v>30</v>
      </c>
      <c r="E5" s="17">
        <v>23</v>
      </c>
      <c r="F5" s="17">
        <v>17</v>
      </c>
      <c r="G5" s="17">
        <v>3</v>
      </c>
      <c r="H5" s="17">
        <v>17</v>
      </c>
      <c r="I5" s="17">
        <v>130.9</v>
      </c>
      <c r="J5" s="6">
        <f t="shared" si="0"/>
        <v>349.25</v>
      </c>
      <c r="K5" s="6">
        <f t="shared" si="1"/>
        <v>6.095562412590195</v>
      </c>
      <c r="L5" s="6">
        <f t="shared" si="2"/>
        <v>3.283333333333333</v>
      </c>
      <c r="M5" s="6">
        <f t="shared" si="3"/>
        <v>0.05730497710714715</v>
      </c>
      <c r="N5" s="6">
        <f t="shared" si="4"/>
        <v>130.9</v>
      </c>
      <c r="O5" s="6">
        <f t="shared" si="5"/>
        <v>130.6851301466109</v>
      </c>
      <c r="P5" s="18">
        <f t="shared" si="6"/>
        <v>128.39165808934786</v>
      </c>
      <c r="Q5" s="18">
        <f t="shared" si="7"/>
        <v>-24.375917921272755</v>
      </c>
      <c r="R5" s="18">
        <f t="shared" si="8"/>
        <v>7.497116683323695</v>
      </c>
      <c r="S5" s="19">
        <f t="shared" si="9"/>
        <v>9.020088229903553</v>
      </c>
      <c r="T5" s="19">
        <f t="shared" si="10"/>
        <v>79.81908674309744</v>
      </c>
      <c r="U5" s="19">
        <f t="shared" si="11"/>
        <v>-103.35000652428485</v>
      </c>
      <c r="V5" s="20">
        <f t="shared" si="12"/>
        <v>10.600530754465156</v>
      </c>
      <c r="W5" s="20">
        <f t="shared" si="13"/>
        <v>-108.25804298007249</v>
      </c>
      <c r="X5" s="20">
        <f t="shared" si="14"/>
        <v>-70.75053079862019</v>
      </c>
    </row>
    <row r="6" spans="1:24" ht="12.75">
      <c r="A6" s="16" t="s">
        <v>33</v>
      </c>
      <c r="B6" s="16" t="s">
        <v>31</v>
      </c>
      <c r="C6" s="16" t="s">
        <v>80</v>
      </c>
      <c r="D6" s="24" t="s">
        <v>73</v>
      </c>
      <c r="E6" s="17">
        <v>5</v>
      </c>
      <c r="F6" s="17">
        <v>29</v>
      </c>
      <c r="G6" s="17">
        <v>-20</v>
      </c>
      <c r="H6" s="17">
        <v>45</v>
      </c>
      <c r="I6" s="17">
        <v>163.1</v>
      </c>
      <c r="J6" s="6">
        <f t="shared" si="0"/>
        <v>82.25</v>
      </c>
      <c r="K6" s="6">
        <f t="shared" si="1"/>
        <v>1.435533309765336</v>
      </c>
      <c r="L6" s="6">
        <f t="shared" si="2"/>
        <v>-20.75</v>
      </c>
      <c r="M6" s="6">
        <f t="shared" si="3"/>
        <v>-0.3621558197888234</v>
      </c>
      <c r="N6" s="6">
        <f t="shared" si="4"/>
        <v>163.1</v>
      </c>
      <c r="O6" s="6">
        <f t="shared" si="5"/>
        <v>152.5205526997885</v>
      </c>
      <c r="P6" s="18">
        <f t="shared" si="6"/>
        <v>20.567538417428885</v>
      </c>
      <c r="Q6" s="18">
        <f t="shared" si="7"/>
        <v>151.1274143208192</v>
      </c>
      <c r="R6" s="18">
        <f t="shared" si="8"/>
        <v>-57.78486829742745</v>
      </c>
      <c r="S6" s="19">
        <f t="shared" si="9"/>
        <v>-105.33204923762398</v>
      </c>
      <c r="T6" s="19">
        <f t="shared" si="10"/>
        <v>-100.9549956792645</v>
      </c>
      <c r="U6" s="19">
        <f t="shared" si="11"/>
        <v>-72.90939757947976</v>
      </c>
      <c r="V6" s="20">
        <f t="shared" si="12"/>
        <v>-105.16380051163694</v>
      </c>
      <c r="W6" s="20">
        <f t="shared" si="13"/>
        <v>-61.58247473755284</v>
      </c>
      <c r="X6" s="20">
        <f t="shared" si="14"/>
        <v>78.12892747217</v>
      </c>
    </row>
    <row r="7" spans="1:24" ht="12.75">
      <c r="A7" s="16" t="s">
        <v>35</v>
      </c>
      <c r="B7" s="16" t="s">
        <v>34</v>
      </c>
      <c r="C7" s="16" t="s">
        <v>88</v>
      </c>
      <c r="D7" s="24" t="s">
        <v>36</v>
      </c>
      <c r="E7" s="17">
        <v>7</v>
      </c>
      <c r="F7" s="17">
        <v>49</v>
      </c>
      <c r="G7" s="17">
        <v>48</v>
      </c>
      <c r="H7" s="17">
        <v>11</v>
      </c>
      <c r="I7" s="17">
        <v>410</v>
      </c>
      <c r="J7" s="6">
        <f t="shared" si="0"/>
        <v>117.25</v>
      </c>
      <c r="K7" s="6">
        <f t="shared" si="1"/>
        <v>2.046398547963351</v>
      </c>
      <c r="L7" s="6">
        <f t="shared" si="2"/>
        <v>48.18333333333333</v>
      </c>
      <c r="M7" s="6">
        <f t="shared" si="3"/>
        <v>0.840957811252601</v>
      </c>
      <c r="N7" s="6">
        <f t="shared" si="4"/>
        <v>410</v>
      </c>
      <c r="O7" s="6">
        <f t="shared" si="5"/>
        <v>273.3672098122117</v>
      </c>
      <c r="P7" s="18">
        <f t="shared" si="6"/>
        <v>-125.16771462131584</v>
      </c>
      <c r="Q7" s="18">
        <f t="shared" si="7"/>
        <v>243.02813544318406</v>
      </c>
      <c r="R7" s="18">
        <f t="shared" si="8"/>
        <v>305.5656535009886</v>
      </c>
      <c r="S7" s="19">
        <f t="shared" si="9"/>
        <v>-351.4203768464423</v>
      </c>
      <c r="T7" s="19">
        <f t="shared" si="10"/>
        <v>56.363623833953625</v>
      </c>
      <c r="U7" s="19">
        <f t="shared" si="11"/>
        <v>203.4303222291127</v>
      </c>
      <c r="V7" s="20">
        <f t="shared" si="12"/>
        <v>-353.239768921033</v>
      </c>
      <c r="W7" s="20">
        <f t="shared" si="13"/>
        <v>-46.715391700721284</v>
      </c>
      <c r="X7" s="20">
        <f t="shared" si="14"/>
        <v>386.537326769394</v>
      </c>
    </row>
    <row r="8" spans="1:24" ht="12.75">
      <c r="A8" s="16" t="s">
        <v>38</v>
      </c>
      <c r="B8" s="16" t="s">
        <v>37</v>
      </c>
      <c r="C8" s="16" t="s">
        <v>89</v>
      </c>
      <c r="D8" s="24" t="s">
        <v>39</v>
      </c>
      <c r="E8" s="17">
        <v>11</v>
      </c>
      <c r="F8" s="17">
        <v>1</v>
      </c>
      <c r="G8" s="17">
        <v>-18</v>
      </c>
      <c r="H8" s="17">
        <v>22</v>
      </c>
      <c r="I8" s="17">
        <v>181.2</v>
      </c>
      <c r="J8" s="6">
        <f t="shared" si="0"/>
        <v>165.25</v>
      </c>
      <c r="K8" s="6">
        <f t="shared" si="1"/>
        <v>2.8841565889206295</v>
      </c>
      <c r="L8" s="6">
        <f t="shared" si="2"/>
        <v>-18.366666666666667</v>
      </c>
      <c r="M8" s="6">
        <f t="shared" si="3"/>
        <v>-0.32055880594962516</v>
      </c>
      <c r="N8" s="6">
        <f t="shared" si="4"/>
        <v>181.2</v>
      </c>
      <c r="O8" s="6">
        <f t="shared" si="5"/>
        <v>171.96957926544607</v>
      </c>
      <c r="P8" s="18">
        <f t="shared" si="6"/>
        <v>-166.30248324538906</v>
      </c>
      <c r="Q8" s="18">
        <f t="shared" si="7"/>
        <v>43.78378991306749</v>
      </c>
      <c r="R8" s="18">
        <f t="shared" si="8"/>
        <v>-57.09556731713473</v>
      </c>
      <c r="S8" s="19">
        <f t="shared" si="9"/>
        <v>0.5711202147907883</v>
      </c>
      <c r="T8" s="19">
        <f t="shared" si="10"/>
        <v>-144.16510233945561</v>
      </c>
      <c r="U8" s="19">
        <f t="shared" si="11"/>
        <v>109.75978836473223</v>
      </c>
      <c r="V8" s="20">
        <f t="shared" si="12"/>
        <v>-1.4655805068152468</v>
      </c>
      <c r="W8" s="20">
        <f t="shared" si="13"/>
        <v>146.41174932538541</v>
      </c>
      <c r="X8" s="20">
        <f t="shared" si="14"/>
        <v>78.0851762369222</v>
      </c>
    </row>
    <row r="9" spans="1:24" ht="12.75">
      <c r="A9" s="16" t="s">
        <v>43</v>
      </c>
      <c r="B9" s="16" t="s">
        <v>42</v>
      </c>
      <c r="C9" s="16" t="s">
        <v>90</v>
      </c>
      <c r="D9" s="24" t="s">
        <v>44</v>
      </c>
      <c r="E9" s="17">
        <v>2</v>
      </c>
      <c r="F9" s="17">
        <v>18</v>
      </c>
      <c r="G9" s="17">
        <v>19</v>
      </c>
      <c r="H9" s="17">
        <v>54</v>
      </c>
      <c r="I9" s="17">
        <v>387.4</v>
      </c>
      <c r="J9" s="6">
        <f t="shared" si="0"/>
        <v>34.5</v>
      </c>
      <c r="K9" s="6">
        <f t="shared" si="1"/>
        <v>0.6021385919380436</v>
      </c>
      <c r="L9" s="6">
        <f t="shared" si="2"/>
        <v>19.9</v>
      </c>
      <c r="M9" s="6">
        <f t="shared" si="3"/>
        <v>0.34732052114687156</v>
      </c>
      <c r="N9" s="6">
        <f t="shared" si="4"/>
        <v>387.4</v>
      </c>
      <c r="O9" s="6">
        <f t="shared" si="5"/>
        <v>364.2676204038363</v>
      </c>
      <c r="P9" s="18">
        <f t="shared" si="6"/>
        <v>300.2024856418248</v>
      </c>
      <c r="Q9" s="18">
        <f t="shared" si="7"/>
        <v>206.32345210650038</v>
      </c>
      <c r="R9" s="18">
        <f t="shared" si="8"/>
        <v>131.8630377525356</v>
      </c>
      <c r="S9" s="19">
        <f t="shared" si="9"/>
        <v>-263.98786244182446</v>
      </c>
      <c r="T9" s="19">
        <f t="shared" si="10"/>
        <v>153.1537134537221</v>
      </c>
      <c r="U9" s="19">
        <f t="shared" si="11"/>
        <v>-238.643644945995</v>
      </c>
      <c r="V9" s="20">
        <f t="shared" si="12"/>
        <v>-260.5225637485698</v>
      </c>
      <c r="W9" s="20">
        <f t="shared" si="13"/>
        <v>-376.81489393648053</v>
      </c>
      <c r="X9" s="20">
        <f t="shared" si="14"/>
        <v>89.93164625290578</v>
      </c>
    </row>
    <row r="10" spans="1:24" ht="12.75">
      <c r="A10" s="16" t="s">
        <v>46</v>
      </c>
      <c r="B10" s="16" t="s">
        <v>45</v>
      </c>
      <c r="C10" s="16" t="s">
        <v>45</v>
      </c>
      <c r="D10" s="24" t="s">
        <v>47</v>
      </c>
      <c r="E10" s="17">
        <v>19</v>
      </c>
      <c r="F10" s="17">
        <v>32</v>
      </c>
      <c r="G10" s="17">
        <v>69</v>
      </c>
      <c r="H10" s="17">
        <v>40</v>
      </c>
      <c r="I10" s="17">
        <v>18.8</v>
      </c>
      <c r="J10" s="6">
        <f t="shared" si="0"/>
        <v>293</v>
      </c>
      <c r="K10" s="6">
        <f t="shared" si="1"/>
        <v>5.113814708343385</v>
      </c>
      <c r="L10" s="6">
        <f t="shared" si="2"/>
        <v>69.66666666666667</v>
      </c>
      <c r="M10" s="6">
        <f t="shared" si="3"/>
        <v>1.2159127122227162</v>
      </c>
      <c r="N10" s="6">
        <f t="shared" si="4"/>
        <v>18.8</v>
      </c>
      <c r="O10" s="6">
        <f t="shared" si="5"/>
        <v>6.532647208489671</v>
      </c>
      <c r="P10" s="18">
        <f t="shared" si="6"/>
        <v>2.5525086157954715</v>
      </c>
      <c r="Q10" s="18">
        <f t="shared" si="7"/>
        <v>-6.013333461307279</v>
      </c>
      <c r="R10" s="18">
        <f t="shared" si="8"/>
        <v>17.628514414136326</v>
      </c>
      <c r="S10" s="19">
        <f t="shared" si="9"/>
        <v>-3.4470791865335073</v>
      </c>
      <c r="T10" s="19">
        <f t="shared" si="10"/>
        <v>17.09045536729972</v>
      </c>
      <c r="U10" s="19">
        <f t="shared" si="11"/>
        <v>7.030997882431677</v>
      </c>
      <c r="V10" s="20">
        <f t="shared" si="12"/>
        <v>-3.418780653763542</v>
      </c>
      <c r="W10" s="20">
        <f t="shared" si="13"/>
        <v>-4.054245292882737</v>
      </c>
      <c r="X10" s="20">
        <f t="shared" si="14"/>
        <v>2.8149645273553547</v>
      </c>
    </row>
    <row r="11" spans="1:24" ht="12.75">
      <c r="A11" s="16" t="s">
        <v>48</v>
      </c>
      <c r="B11" s="16" t="s">
        <v>49</v>
      </c>
      <c r="C11" s="16" t="s">
        <v>49</v>
      </c>
      <c r="D11" s="24" t="s">
        <v>50</v>
      </c>
      <c r="E11" s="17">
        <v>14</v>
      </c>
      <c r="F11" s="17">
        <v>40</v>
      </c>
      <c r="G11" s="17">
        <v>-60</v>
      </c>
      <c r="H11" s="17">
        <v>50</v>
      </c>
      <c r="I11" s="17">
        <v>4.4</v>
      </c>
      <c r="J11" s="6">
        <f t="shared" si="0"/>
        <v>220</v>
      </c>
      <c r="K11" s="6">
        <f t="shared" si="1"/>
        <v>3.839724354387525</v>
      </c>
      <c r="L11" s="6">
        <f t="shared" si="2"/>
        <v>-60.833333333333336</v>
      </c>
      <c r="M11" s="6">
        <f t="shared" si="3"/>
        <v>-1.0617419616298838</v>
      </c>
      <c r="N11" s="6">
        <f t="shared" si="4"/>
        <v>4.4</v>
      </c>
      <c r="O11" s="6">
        <f t="shared" si="5"/>
        <v>2.1443476169598665</v>
      </c>
      <c r="P11" s="18">
        <f t="shared" si="6"/>
        <v>-1.6426655760875286</v>
      </c>
      <c r="Q11" s="18">
        <f t="shared" si="7"/>
        <v>-1.3783600790426593</v>
      </c>
      <c r="R11" s="18">
        <f t="shared" si="8"/>
        <v>-3.8421053209976614</v>
      </c>
      <c r="S11" s="19">
        <f t="shared" si="9"/>
        <v>3.17093989039598</v>
      </c>
      <c r="T11" s="19">
        <f t="shared" si="10"/>
        <v>-3.0489753612202706</v>
      </c>
      <c r="U11" s="19">
        <f t="shared" si="11"/>
        <v>-0.08327717601794671</v>
      </c>
      <c r="V11" s="20">
        <f t="shared" si="12"/>
        <v>3.1534010645514408</v>
      </c>
      <c r="W11" s="20">
        <f t="shared" si="13"/>
        <v>2.8607253935771064</v>
      </c>
      <c r="X11" s="20">
        <f t="shared" si="14"/>
        <v>-2.186006711175284</v>
      </c>
    </row>
    <row r="12" spans="1:24" ht="12.75">
      <c r="A12" s="16" t="s">
        <v>83</v>
      </c>
      <c r="B12" s="16" t="s">
        <v>51</v>
      </c>
      <c r="C12" s="16" t="s">
        <v>91</v>
      </c>
      <c r="D12" s="24" t="s">
        <v>52</v>
      </c>
      <c r="E12" s="17">
        <v>17</v>
      </c>
      <c r="F12" s="17">
        <v>42</v>
      </c>
      <c r="G12" s="17">
        <v>72</v>
      </c>
      <c r="H12" s="17">
        <v>9</v>
      </c>
      <c r="I12" s="17">
        <v>71.9</v>
      </c>
      <c r="J12" s="6">
        <f t="shared" si="0"/>
        <v>265.5</v>
      </c>
      <c r="K12" s="6">
        <f t="shared" si="1"/>
        <v>4.633849164044944</v>
      </c>
      <c r="L12" s="6">
        <f t="shared" si="2"/>
        <v>72.15</v>
      </c>
      <c r="M12" s="6">
        <f t="shared" si="3"/>
        <v>1.2592550553139088</v>
      </c>
      <c r="N12" s="6">
        <f t="shared" si="4"/>
        <v>71.9</v>
      </c>
      <c r="O12" s="6">
        <f t="shared" si="5"/>
        <v>22.039225015241005</v>
      </c>
      <c r="P12" s="18">
        <f t="shared" si="6"/>
        <v>-1.7291776652383226</v>
      </c>
      <c r="Q12" s="18">
        <f t="shared" si="7"/>
        <v>-21.97128543973852</v>
      </c>
      <c r="R12" s="18">
        <f t="shared" si="8"/>
        <v>68.43889654814414</v>
      </c>
      <c r="S12" s="19">
        <f t="shared" si="9"/>
        <v>-13.79966493866387</v>
      </c>
      <c r="T12" s="19">
        <f t="shared" si="10"/>
        <v>59.99665960648862</v>
      </c>
      <c r="U12" s="19">
        <f t="shared" si="11"/>
        <v>37.13520491066344</v>
      </c>
      <c r="V12" s="20">
        <f t="shared" si="12"/>
        <v>-13.832756564991218</v>
      </c>
      <c r="W12" s="20">
        <f t="shared" si="13"/>
        <v>-5.769550270361147</v>
      </c>
      <c r="X12" s="20">
        <f t="shared" si="14"/>
        <v>17.03428377041707</v>
      </c>
    </row>
    <row r="13" spans="1:24" ht="12.75">
      <c r="A13" s="16" t="s">
        <v>53</v>
      </c>
      <c r="B13" s="16" t="s">
        <v>54</v>
      </c>
      <c r="C13" s="16" t="s">
        <v>92</v>
      </c>
      <c r="D13" s="24" t="s">
        <v>55</v>
      </c>
      <c r="E13" s="17">
        <v>11</v>
      </c>
      <c r="F13" s="17">
        <v>14</v>
      </c>
      <c r="G13" s="17">
        <v>15</v>
      </c>
      <c r="H13" s="17">
        <v>26</v>
      </c>
      <c r="I13" s="17">
        <v>177.6</v>
      </c>
      <c r="J13" s="6">
        <f t="shared" si="0"/>
        <v>168.5</v>
      </c>
      <c r="K13" s="6">
        <f t="shared" si="1"/>
        <v>2.940879789610445</v>
      </c>
      <c r="L13" s="6">
        <f t="shared" si="2"/>
        <v>15.433333333333334</v>
      </c>
      <c r="M13" s="6">
        <f t="shared" si="3"/>
        <v>0.2693624812244582</v>
      </c>
      <c r="N13" s="6">
        <f t="shared" si="4"/>
        <v>177.6</v>
      </c>
      <c r="O13" s="6">
        <f t="shared" si="5"/>
        <v>171.19587663176898</v>
      </c>
      <c r="P13" s="18">
        <f t="shared" si="6"/>
        <v>-167.7590688406902</v>
      </c>
      <c r="Q13" s="18">
        <f t="shared" si="7"/>
        <v>34.13096830481719</v>
      </c>
      <c r="R13" s="18">
        <f t="shared" si="8"/>
        <v>47.262372182108436</v>
      </c>
      <c r="S13" s="19">
        <f t="shared" si="9"/>
        <v>-41.36404356356901</v>
      </c>
      <c r="T13" s="19">
        <f t="shared" si="10"/>
        <v>-62.840645252718</v>
      </c>
      <c r="U13" s="19">
        <f t="shared" si="11"/>
        <v>160.86763737576155</v>
      </c>
      <c r="V13" s="20">
        <f t="shared" si="12"/>
        <v>-43.45350083011164</v>
      </c>
      <c r="W13" s="20">
        <f t="shared" si="13"/>
        <v>127.69209067222502</v>
      </c>
      <c r="X13" s="20">
        <f t="shared" si="14"/>
        <v>121.683386938969</v>
      </c>
    </row>
    <row r="14" spans="1:24" ht="12.75">
      <c r="A14" s="16" t="s">
        <v>84</v>
      </c>
      <c r="B14" s="16" t="s">
        <v>56</v>
      </c>
      <c r="C14" s="16" t="s">
        <v>93</v>
      </c>
      <c r="D14" s="24" t="s">
        <v>50</v>
      </c>
      <c r="E14" s="17">
        <v>4</v>
      </c>
      <c r="F14" s="17">
        <v>15</v>
      </c>
      <c r="G14" s="17">
        <v>-7</v>
      </c>
      <c r="H14" s="17">
        <v>39</v>
      </c>
      <c r="I14" s="17">
        <v>16.5</v>
      </c>
      <c r="J14" s="6">
        <f t="shared" si="0"/>
        <v>63.75</v>
      </c>
      <c r="K14" s="6">
        <f t="shared" si="1"/>
        <v>1.1126473981463851</v>
      </c>
      <c r="L14" s="6">
        <f t="shared" si="2"/>
        <v>-7.65</v>
      </c>
      <c r="M14" s="6">
        <f t="shared" si="3"/>
        <v>-0.1335176877775662</v>
      </c>
      <c r="N14" s="6">
        <f t="shared" si="4"/>
        <v>16.5</v>
      </c>
      <c r="O14" s="6">
        <f t="shared" si="5"/>
        <v>16.353145831538583</v>
      </c>
      <c r="P14" s="18">
        <f t="shared" si="6"/>
        <v>7.23281145079152</v>
      </c>
      <c r="Q14" s="18">
        <f t="shared" si="7"/>
        <v>14.666690734615864</v>
      </c>
      <c r="R14" s="18">
        <f t="shared" si="8"/>
        <v>-2.1965020856881137</v>
      </c>
      <c r="S14" s="19">
        <f t="shared" si="9"/>
        <v>-12.223657175162252</v>
      </c>
      <c r="T14" s="19">
        <f t="shared" si="10"/>
        <v>-4.6775671078608045</v>
      </c>
      <c r="U14" s="19">
        <f t="shared" si="11"/>
        <v>-10.049222008942023</v>
      </c>
      <c r="V14" s="20">
        <f t="shared" si="12"/>
        <v>-12.14480495814255</v>
      </c>
      <c r="W14" s="20">
        <f t="shared" si="13"/>
        <v>-11.46420587892257</v>
      </c>
      <c r="X14" s="20">
        <f t="shared" si="14"/>
        <v>6.949712625456376</v>
      </c>
    </row>
    <row r="15" spans="1:24" ht="12.75">
      <c r="A15" s="16" t="s">
        <v>57</v>
      </c>
      <c r="B15" s="16" t="s">
        <v>58</v>
      </c>
      <c r="C15" s="16" t="s">
        <v>94</v>
      </c>
      <c r="D15" s="24" t="s">
        <v>59</v>
      </c>
      <c r="E15" s="17">
        <v>2</v>
      </c>
      <c r="F15" s="17">
        <v>2</v>
      </c>
      <c r="G15" s="17">
        <v>2</v>
      </c>
      <c r="H15" s="17">
        <v>46</v>
      </c>
      <c r="I15" s="17">
        <v>139</v>
      </c>
      <c r="J15" s="6">
        <f t="shared" si="0"/>
        <v>30.5</v>
      </c>
      <c r="K15" s="6">
        <f t="shared" si="1"/>
        <v>0.5323254218582705</v>
      </c>
      <c r="L15" s="6">
        <f t="shared" si="2"/>
        <v>2.7666666666666666</v>
      </c>
      <c r="M15" s="6">
        <f t="shared" si="3"/>
        <v>0.04828744263850978</v>
      </c>
      <c r="N15" s="6">
        <f t="shared" si="4"/>
        <v>139</v>
      </c>
      <c r="O15" s="6">
        <f t="shared" si="5"/>
        <v>138.8379799256108</v>
      </c>
      <c r="P15" s="18">
        <f t="shared" si="6"/>
        <v>119.62685208070144</v>
      </c>
      <c r="Q15" s="18">
        <f t="shared" si="7"/>
        <v>70.4656010482156</v>
      </c>
      <c r="R15" s="18">
        <f t="shared" si="8"/>
        <v>6.709346479031443</v>
      </c>
      <c r="S15" s="19">
        <f t="shared" si="9"/>
        <v>-72.77822351721261</v>
      </c>
      <c r="T15" s="19">
        <f t="shared" si="10"/>
        <v>32.1975517616842</v>
      </c>
      <c r="U15" s="19">
        <f t="shared" si="11"/>
        <v>-113.97633485305012</v>
      </c>
      <c r="V15" s="20">
        <f t="shared" si="12"/>
        <v>-71.3707855811534</v>
      </c>
      <c r="W15" s="20">
        <f t="shared" si="13"/>
        <v>-135.41745533150478</v>
      </c>
      <c r="X15" s="20">
        <f t="shared" si="14"/>
        <v>4.8045603592572235</v>
      </c>
    </row>
    <row r="16" spans="1:24" ht="12.75">
      <c r="A16" s="16" t="s">
        <v>60</v>
      </c>
      <c r="B16" s="16" t="s">
        <v>61</v>
      </c>
      <c r="C16" s="16" t="s">
        <v>61</v>
      </c>
      <c r="D16" s="24" t="s">
        <v>47</v>
      </c>
      <c r="E16" s="17">
        <v>18</v>
      </c>
      <c r="F16" s="17">
        <v>5</v>
      </c>
      <c r="G16" s="17">
        <v>2</v>
      </c>
      <c r="H16" s="17">
        <v>30</v>
      </c>
      <c r="I16" s="17">
        <v>16.6</v>
      </c>
      <c r="J16" s="6">
        <f t="shared" si="0"/>
        <v>271.25</v>
      </c>
      <c r="K16" s="6">
        <f t="shared" si="1"/>
        <v>4.734205596034619</v>
      </c>
      <c r="L16" s="6">
        <f t="shared" si="2"/>
        <v>2.5</v>
      </c>
      <c r="M16" s="6">
        <f t="shared" si="3"/>
        <v>0.04363323129985824</v>
      </c>
      <c r="N16" s="6">
        <f t="shared" si="4"/>
        <v>16.6</v>
      </c>
      <c r="O16" s="6">
        <f t="shared" si="5"/>
        <v>16.58420047825884</v>
      </c>
      <c r="P16" s="18">
        <f t="shared" si="6"/>
        <v>0.36178242682333406</v>
      </c>
      <c r="Q16" s="18">
        <f t="shared" si="7"/>
        <v>-16.580253887643657</v>
      </c>
      <c r="R16" s="18">
        <f t="shared" si="8"/>
        <v>0.7240818302645776</v>
      </c>
      <c r="S16" s="19">
        <f t="shared" si="9"/>
        <v>14.09518222373117</v>
      </c>
      <c r="T16" s="19">
        <f t="shared" si="10"/>
        <v>8.185075475322538</v>
      </c>
      <c r="U16" s="19">
        <f t="shared" si="11"/>
        <v>3.1430598572078994</v>
      </c>
      <c r="V16" s="20">
        <f t="shared" si="12"/>
        <v>14.110912514327659</v>
      </c>
      <c r="W16" s="20">
        <f t="shared" si="13"/>
        <v>5.669345652886502</v>
      </c>
      <c r="X16" s="20">
        <f t="shared" si="14"/>
        <v>-12.416980757211062</v>
      </c>
    </row>
    <row r="17" spans="1:24" ht="12.75">
      <c r="A17" s="16" t="s">
        <v>62</v>
      </c>
      <c r="B17" s="16" t="s">
        <v>63</v>
      </c>
      <c r="C17" s="16" t="s">
        <v>95</v>
      </c>
      <c r="D17" s="24" t="s">
        <v>64</v>
      </c>
      <c r="E17" s="17">
        <v>2</v>
      </c>
      <c r="F17" s="17">
        <v>50</v>
      </c>
      <c r="G17" s="17">
        <v>-40</v>
      </c>
      <c r="H17" s="17">
        <v>19</v>
      </c>
      <c r="I17" s="17">
        <v>161.3</v>
      </c>
      <c r="J17" s="6">
        <f t="shared" si="0"/>
        <v>42.5</v>
      </c>
      <c r="K17" s="6">
        <f t="shared" si="1"/>
        <v>0.7417649320975901</v>
      </c>
      <c r="L17" s="6">
        <f t="shared" si="2"/>
        <v>-40.31666666666667</v>
      </c>
      <c r="M17" s="6">
        <f t="shared" si="3"/>
        <v>-0.7036585767623806</v>
      </c>
      <c r="N17" s="6">
        <f t="shared" si="4"/>
        <v>161.3</v>
      </c>
      <c r="O17" s="6">
        <f t="shared" si="5"/>
        <v>122.98804882585142</v>
      </c>
      <c r="P17" s="18">
        <f t="shared" si="6"/>
        <v>90.67630109779724</v>
      </c>
      <c r="Q17" s="18">
        <f t="shared" si="7"/>
        <v>83.08952144050193</v>
      </c>
      <c r="R17" s="18">
        <f t="shared" si="8"/>
        <v>-104.36297162312881</v>
      </c>
      <c r="S17" s="19">
        <f t="shared" si="9"/>
        <v>-28.146176015115216</v>
      </c>
      <c r="T17" s="19">
        <f t="shared" si="10"/>
        <v>-70.44553927933677</v>
      </c>
      <c r="U17" s="19">
        <f t="shared" si="11"/>
        <v>-142.35266421280335</v>
      </c>
      <c r="V17" s="20">
        <f t="shared" si="12"/>
        <v>-27.056342618081196</v>
      </c>
      <c r="W17" s="20">
        <f t="shared" si="13"/>
        <v>-88.90043069305409</v>
      </c>
      <c r="X17" s="20">
        <f t="shared" si="14"/>
        <v>-26.549205729342106</v>
      </c>
    </row>
    <row r="18" spans="1:24" ht="12.75">
      <c r="A18" s="16" t="s">
        <v>65</v>
      </c>
      <c r="B18" s="16" t="s">
        <v>66</v>
      </c>
      <c r="C18" s="16" t="s">
        <v>66</v>
      </c>
      <c r="D18" s="24" t="s">
        <v>67</v>
      </c>
      <c r="E18" s="17">
        <v>17</v>
      </c>
      <c r="F18" s="17">
        <v>15</v>
      </c>
      <c r="G18" s="17">
        <v>-26</v>
      </c>
      <c r="H18" s="17">
        <v>36</v>
      </c>
      <c r="I18" s="17">
        <v>19.5</v>
      </c>
      <c r="J18" s="6">
        <f t="shared" si="0"/>
        <v>258.75</v>
      </c>
      <c r="K18" s="6">
        <f t="shared" si="1"/>
        <v>4.516039439535327</v>
      </c>
      <c r="L18" s="6">
        <f t="shared" si="2"/>
        <v>-26.6</v>
      </c>
      <c r="M18" s="6">
        <f t="shared" si="3"/>
        <v>-0.4642575810304917</v>
      </c>
      <c r="N18" s="6">
        <f t="shared" si="4"/>
        <v>19.5</v>
      </c>
      <c r="O18" s="6">
        <f t="shared" si="5"/>
        <v>17.43600761836768</v>
      </c>
      <c r="P18" s="18">
        <f t="shared" si="6"/>
        <v>-3.401596340943023</v>
      </c>
      <c r="Q18" s="18">
        <f t="shared" si="7"/>
        <v>-17.100979621093604</v>
      </c>
      <c r="R18" s="18">
        <f t="shared" si="8"/>
        <v>-8.73130221285601</v>
      </c>
      <c r="S18" s="19">
        <f t="shared" si="9"/>
        <v>19.374196809355638</v>
      </c>
      <c r="T18" s="19">
        <f t="shared" si="10"/>
        <v>-0.474139793313368</v>
      </c>
      <c r="U18" s="19">
        <f t="shared" si="11"/>
        <v>2.154904267659866</v>
      </c>
      <c r="V18" s="20">
        <f t="shared" si="12"/>
        <v>19.348160540616043</v>
      </c>
      <c r="W18" s="20">
        <f t="shared" si="13"/>
        <v>11.391511505808722</v>
      </c>
      <c r="X18" s="20">
        <f t="shared" si="14"/>
        <v>-15.734521960328273</v>
      </c>
    </row>
    <row r="19" spans="1:24" ht="12.75">
      <c r="A19" s="16" t="s">
        <v>75</v>
      </c>
      <c r="B19" s="16" t="s">
        <v>40</v>
      </c>
      <c r="C19" s="16" t="s">
        <v>40</v>
      </c>
      <c r="D19" s="24" t="s">
        <v>41</v>
      </c>
      <c r="E19" s="17">
        <v>20</v>
      </c>
      <c r="F19" s="17">
        <v>9</v>
      </c>
      <c r="G19" s="17">
        <v>-66</v>
      </c>
      <c r="H19" s="17">
        <v>11</v>
      </c>
      <c r="I19" s="17">
        <v>19.9</v>
      </c>
      <c r="J19" s="6">
        <f t="shared" si="0"/>
        <v>302.25</v>
      </c>
      <c r="K19" s="6">
        <f t="shared" si="1"/>
        <v>5.2752576641528615</v>
      </c>
      <c r="L19" s="6">
        <f t="shared" si="2"/>
        <v>-66.18333333333334</v>
      </c>
      <c r="M19" s="6">
        <f t="shared" si="3"/>
        <v>-1.1551170766115804</v>
      </c>
      <c r="N19" s="6">
        <f t="shared" si="4"/>
        <v>19.9</v>
      </c>
      <c r="O19" s="6">
        <f t="shared" si="5"/>
        <v>8.03584746205927</v>
      </c>
      <c r="P19" s="18">
        <f t="shared" si="6"/>
        <v>4.288044853438455</v>
      </c>
      <c r="Q19" s="18">
        <f t="shared" si="7"/>
        <v>-6.796139769632786</v>
      </c>
      <c r="R19" s="18">
        <f t="shared" si="8"/>
        <v>-18.205360627203063</v>
      </c>
      <c r="S19" s="19">
        <f t="shared" si="9"/>
        <v>14.445126426060149</v>
      </c>
      <c r="T19" s="19">
        <f t="shared" si="10"/>
        <v>-8.380189935420947</v>
      </c>
      <c r="U19" s="19">
        <f t="shared" si="11"/>
        <v>-10.818021942883236</v>
      </c>
      <c r="V19" s="20">
        <f t="shared" si="12"/>
        <v>14.50948001536172</v>
      </c>
      <c r="W19" s="20">
        <f t="shared" si="13"/>
        <v>2.7831765654087164</v>
      </c>
      <c r="X19" s="20">
        <f t="shared" si="14"/>
        <v>-15.808614617627342</v>
      </c>
    </row>
    <row r="20" spans="1:24" ht="12.75">
      <c r="A20" s="16" t="s">
        <v>68</v>
      </c>
      <c r="B20" s="16" t="s">
        <v>69</v>
      </c>
      <c r="C20" s="16" t="s">
        <v>96</v>
      </c>
      <c r="D20" s="24" t="s">
        <v>32</v>
      </c>
      <c r="E20" s="17">
        <v>6</v>
      </c>
      <c r="F20" s="17">
        <v>24</v>
      </c>
      <c r="G20" s="17">
        <v>-52</v>
      </c>
      <c r="H20" s="17">
        <v>42</v>
      </c>
      <c r="I20" s="17">
        <v>312.7</v>
      </c>
      <c r="J20" s="6">
        <f t="shared" si="0"/>
        <v>96</v>
      </c>
      <c r="K20" s="6">
        <f t="shared" si="1"/>
        <v>1.6755160819145563</v>
      </c>
      <c r="L20" s="6">
        <f t="shared" si="2"/>
        <v>-52.7</v>
      </c>
      <c r="M20" s="6">
        <f t="shared" si="3"/>
        <v>-0.9197885158010117</v>
      </c>
      <c r="N20" s="6">
        <f t="shared" si="4"/>
        <v>312.7</v>
      </c>
      <c r="O20" s="6">
        <f t="shared" si="5"/>
        <v>189.49257276308782</v>
      </c>
      <c r="P20" s="18">
        <f t="shared" si="6"/>
        <v>-19.807367431559552</v>
      </c>
      <c r="Q20" s="18">
        <f t="shared" si="7"/>
        <v>188.45451262255656</v>
      </c>
      <c r="R20" s="18">
        <f t="shared" si="8"/>
        <v>-248.74455746332595</v>
      </c>
      <c r="S20" s="19">
        <f t="shared" si="9"/>
        <v>-42.86520454078622</v>
      </c>
      <c r="T20" s="19">
        <f t="shared" si="10"/>
        <v>-279.8293254501751</v>
      </c>
      <c r="U20" s="19">
        <f t="shared" si="11"/>
        <v>-132.7922035390912</v>
      </c>
      <c r="V20" s="20">
        <f t="shared" si="12"/>
        <v>-43.13927475930171</v>
      </c>
      <c r="W20" s="20">
        <f t="shared" si="13"/>
        <v>4.124879805933389</v>
      </c>
      <c r="X20" s="20">
        <f t="shared" si="14"/>
        <v>32.01911667280427</v>
      </c>
    </row>
    <row r="21" spans="1:24" ht="12.75">
      <c r="A21" s="16" t="s">
        <v>71</v>
      </c>
      <c r="B21" s="16" t="s">
        <v>70</v>
      </c>
      <c r="C21" s="16" t="s">
        <v>79</v>
      </c>
      <c r="D21" s="24" t="s">
        <v>72</v>
      </c>
      <c r="E21" s="17">
        <v>9</v>
      </c>
      <c r="F21" s="17">
        <v>17</v>
      </c>
      <c r="G21" s="17">
        <v>-59</v>
      </c>
      <c r="H21" s="17">
        <v>18</v>
      </c>
      <c r="I21" s="17">
        <v>191.9</v>
      </c>
      <c r="J21" s="6">
        <f>(E21*15)+(F21*0.25)</f>
        <v>139.25</v>
      </c>
      <c r="K21" s="6">
        <f>((E21*15)+(F21*0.25))*PI()/180</f>
        <v>2.430370983402104</v>
      </c>
      <c r="L21" s="6">
        <f>(ABS(G21)+(H21/60))*SIGN(G21)</f>
        <v>-59.3</v>
      </c>
      <c r="M21" s="6">
        <f>((ABS(G21)+(H21/60))*SIGN(G21))*PI()/180</f>
        <v>-1.0349802464326374</v>
      </c>
      <c r="N21" s="6">
        <f>I21</f>
        <v>191.9</v>
      </c>
      <c r="O21" s="6">
        <f>N21*COS(L21*PI()/180)</f>
        <v>97.97318594723716</v>
      </c>
      <c r="P21" s="18">
        <f>O21*COS(J21*PI()/180)</f>
        <v>-74.22105508217432</v>
      </c>
      <c r="Q21" s="18">
        <f>O21*SIN(J21*PI()/180)</f>
        <v>63.95295260690279</v>
      </c>
      <c r="R21" s="18">
        <f>N21*SIN(L21*PI()/180)</f>
        <v>-165.00565091944</v>
      </c>
      <c r="S21" s="19">
        <f>-(0.0672*P21)-(0.8727*Q21)-(0.4835*R21)</f>
        <v>28.956145381027277</v>
      </c>
      <c r="T21" s="19">
        <f>(0.4927*P21)-(0.4504*Q21)+(0.7445*R21)</f>
        <v>-188.2198308026594</v>
      </c>
      <c r="U21" s="19">
        <f>-(0.8676*P21)-(0.1884*Q21)+(0.4602*R21)</f>
        <v>-23.590149434972332</v>
      </c>
      <c r="V21" s="20">
        <f>-(0.055*P21)-(0.8734*Q21)-(0.4839*R21)</f>
        <v>28.07188370256771</v>
      </c>
      <c r="W21" s="20">
        <f>(0.494*S21)-(0.4449*T21)+(0.747*U21)</f>
        <v>80.4214969144063</v>
      </c>
      <c r="X21" s="20">
        <f>-(0.8677*S21)-(0.1979*T21)+(0.456*U21)</f>
        <v>1.3663490263815383</v>
      </c>
    </row>
    <row r="22" spans="1:21" ht="12.75">
      <c r="A22" s="29"/>
      <c r="B22" s="3"/>
      <c r="C22" s="3"/>
      <c r="D22" s="25"/>
      <c r="E22" s="4"/>
      <c r="F22" s="4"/>
      <c r="G22" s="4"/>
      <c r="H22" s="4"/>
      <c r="I22" s="4"/>
      <c r="J22" s="4"/>
      <c r="K22" s="4"/>
      <c r="L22" s="4"/>
      <c r="M22" s="4"/>
      <c r="N22" s="4"/>
      <c r="O22" s="4"/>
      <c r="P22" s="5"/>
      <c r="Q22" s="5"/>
      <c r="R22" s="5"/>
      <c r="S22" s="5"/>
      <c r="T22" s="5"/>
      <c r="U22" s="5"/>
    </row>
    <row r="23" spans="1:21" ht="12.75">
      <c r="A23" s="29" t="s">
        <v>99</v>
      </c>
      <c r="B23" s="3"/>
      <c r="C23" s="3"/>
      <c r="D23" s="25"/>
      <c r="E23" s="4"/>
      <c r="F23" s="4"/>
      <c r="G23" s="4"/>
      <c r="H23" s="4"/>
      <c r="I23" s="4"/>
      <c r="J23" s="4"/>
      <c r="K23" s="4"/>
      <c r="L23" s="4"/>
      <c r="M23" s="4"/>
      <c r="N23" s="4"/>
      <c r="O23" s="4"/>
      <c r="P23" s="5"/>
      <c r="Q23" s="5"/>
      <c r="R23" s="5"/>
      <c r="S23" s="5"/>
      <c r="T23" s="5"/>
      <c r="U23" s="5"/>
    </row>
    <row r="24" spans="1:21" ht="12.75">
      <c r="A24" s="3" t="s">
        <v>74</v>
      </c>
      <c r="B24" s="3"/>
      <c r="C24" s="3"/>
      <c r="D24" s="25"/>
      <c r="E24" s="4"/>
      <c r="F24" s="4"/>
      <c r="G24" s="4"/>
      <c r="H24" s="4"/>
      <c r="I24" s="4"/>
      <c r="J24" s="4"/>
      <c r="K24" s="4"/>
      <c r="L24" s="4"/>
      <c r="M24" s="4"/>
      <c r="N24" s="4"/>
      <c r="O24" s="4"/>
      <c r="P24" s="5"/>
      <c r="Q24" s="5"/>
      <c r="R24" s="5"/>
      <c r="S24" s="5"/>
      <c r="T24" s="5"/>
      <c r="U24" s="5"/>
    </row>
    <row r="25" s="33" customFormat="1" ht="12.75">
      <c r="A25" s="32" t="s">
        <v>97</v>
      </c>
    </row>
    <row r="26" s="31" customFormat="1" ht="12.75">
      <c r="A26" s="30" t="s">
        <v>98</v>
      </c>
    </row>
    <row r="27" spans="1:21" ht="12.75">
      <c r="A27" s="3"/>
      <c r="B27" s="3"/>
      <c r="C27" s="3"/>
      <c r="D27" s="25"/>
      <c r="E27" s="4"/>
      <c r="F27" s="4"/>
      <c r="G27" s="4"/>
      <c r="H27" s="4"/>
      <c r="I27" s="4"/>
      <c r="J27" s="4"/>
      <c r="K27" s="4"/>
      <c r="L27" s="4"/>
      <c r="M27" s="4"/>
      <c r="N27" s="4"/>
      <c r="O27" s="4"/>
      <c r="P27" s="5"/>
      <c r="Q27" s="5"/>
      <c r="R27" s="5"/>
      <c r="S27" s="5"/>
      <c r="T27" s="5"/>
      <c r="U27" s="5"/>
    </row>
    <row r="28" spans="1:21" ht="12.75">
      <c r="A28" s="28" t="s">
        <v>81</v>
      </c>
      <c r="B28" s="1"/>
      <c r="C28" s="1"/>
      <c r="D28" s="26"/>
      <c r="P28" s="2"/>
      <c r="Q28" s="2"/>
      <c r="R28" s="2"/>
      <c r="S28" s="2"/>
      <c r="T28" s="2"/>
      <c r="U28" s="2"/>
    </row>
    <row r="29" spans="1:21" ht="12.75">
      <c r="A29" s="1" t="s">
        <v>85</v>
      </c>
      <c r="B29" s="1"/>
      <c r="C29" s="1"/>
      <c r="D29" s="26"/>
      <c r="P29" s="2"/>
      <c r="Q29" s="2"/>
      <c r="R29" s="2"/>
      <c r="S29" s="2"/>
      <c r="T29" s="2"/>
      <c r="U29" s="2"/>
    </row>
    <row r="30" spans="1:21" ht="12.75">
      <c r="A30" s="1" t="s">
        <v>82</v>
      </c>
      <c r="B30" s="1"/>
      <c r="C30" s="1"/>
      <c r="D30" s="26"/>
      <c r="P30" s="2"/>
      <c r="Q30" s="2"/>
      <c r="R30" s="2"/>
      <c r="S30" s="2"/>
      <c r="T30" s="2"/>
      <c r="U30" s="2"/>
    </row>
    <row r="31" spans="1:21" ht="12.75">
      <c r="A31" s="1"/>
      <c r="B31" s="1"/>
      <c r="C31" s="1"/>
      <c r="D31" s="26"/>
      <c r="P31" s="2"/>
      <c r="Q31" s="2"/>
      <c r="R31" s="2"/>
      <c r="S31" s="2"/>
      <c r="T31" s="2"/>
      <c r="U31" s="2"/>
    </row>
    <row r="32" spans="1:21" ht="12.75">
      <c r="A32" s="1"/>
      <c r="B32" s="1"/>
      <c r="C32" s="1"/>
      <c r="D32" s="26"/>
      <c r="P32" s="2"/>
      <c r="Q32" s="2"/>
      <c r="R32" s="2"/>
      <c r="S32" s="2"/>
      <c r="T32" s="2"/>
      <c r="U32" s="2"/>
    </row>
    <row r="33" spans="1:21" ht="12.75">
      <c r="A33" s="1"/>
      <c r="B33" s="1"/>
      <c r="C33" s="1"/>
      <c r="D33" s="26"/>
      <c r="P33" s="2"/>
      <c r="Q33" s="2"/>
      <c r="R33" s="2"/>
      <c r="S33" s="2"/>
      <c r="T33" s="2"/>
      <c r="U33" s="2"/>
    </row>
    <row r="34" spans="1:21" ht="12.75">
      <c r="A34" s="1"/>
      <c r="B34" s="1"/>
      <c r="C34" s="1"/>
      <c r="D34" s="26"/>
      <c r="P34" s="2"/>
      <c r="Q34" s="2"/>
      <c r="R34" s="2"/>
      <c r="S34" s="2"/>
      <c r="T34" s="2"/>
      <c r="U34" s="2"/>
    </row>
    <row r="35" spans="1:21" ht="12.75">
      <c r="A35" s="1"/>
      <c r="B35" s="1"/>
      <c r="C35" s="1"/>
      <c r="D35" s="26"/>
      <c r="P35" s="2"/>
      <c r="Q35" s="2"/>
      <c r="R35" s="2"/>
      <c r="S35" s="2"/>
      <c r="T35" s="2"/>
      <c r="U35" s="2"/>
    </row>
    <row r="36" spans="1:21" ht="12.75">
      <c r="A36" s="1"/>
      <c r="B36" s="1"/>
      <c r="C36" s="1"/>
      <c r="D36" s="26"/>
      <c r="P36" s="2"/>
      <c r="Q36" s="2"/>
      <c r="R36" s="2"/>
      <c r="S36" s="2"/>
      <c r="T36" s="2"/>
      <c r="U36" s="2"/>
    </row>
    <row r="37" spans="1:21" ht="12.75">
      <c r="A37" s="1"/>
      <c r="B37" s="1"/>
      <c r="C37" s="1"/>
      <c r="D37" s="26"/>
      <c r="P37" s="2"/>
      <c r="Q37" s="2"/>
      <c r="R37" s="2"/>
      <c r="S37" s="2"/>
      <c r="T37" s="2"/>
      <c r="U37" s="2"/>
    </row>
    <row r="38" spans="1:21" ht="12.75">
      <c r="A38" s="1"/>
      <c r="B38" s="1"/>
      <c r="C38" s="1"/>
      <c r="D38" s="26"/>
      <c r="P38" s="2"/>
      <c r="Q38" s="2"/>
      <c r="R38" s="2"/>
      <c r="S38" s="2"/>
      <c r="T38" s="2"/>
      <c r="U38" s="2"/>
    </row>
    <row r="39" spans="1:21" ht="12.75">
      <c r="A39" s="1"/>
      <c r="B39" s="1"/>
      <c r="C39" s="1"/>
      <c r="D39" s="26"/>
      <c r="P39" s="2"/>
      <c r="Q39" s="2"/>
      <c r="R39" s="2"/>
      <c r="S39" s="2"/>
      <c r="T39" s="2"/>
      <c r="U39" s="2"/>
    </row>
    <row r="40" spans="1:21" ht="12.75">
      <c r="A40" s="1"/>
      <c r="B40" s="1"/>
      <c r="C40" s="1"/>
      <c r="D40" s="26"/>
      <c r="P40" s="2"/>
      <c r="Q40" s="2"/>
      <c r="R40" s="2"/>
      <c r="S40" s="2"/>
      <c r="T40" s="2"/>
      <c r="U40" s="2"/>
    </row>
    <row r="41" spans="1:21" ht="12.75">
      <c r="A41" s="1"/>
      <c r="B41" s="1"/>
      <c r="C41" s="1"/>
      <c r="D41" s="26"/>
      <c r="P41" s="2"/>
      <c r="Q41" s="2"/>
      <c r="R41" s="2"/>
      <c r="S41" s="2"/>
      <c r="T41" s="2"/>
      <c r="U41" s="2"/>
    </row>
    <row r="42" spans="1:21" s="4" customFormat="1" ht="12.75">
      <c r="A42" s="3"/>
      <c r="B42" s="3"/>
      <c r="C42" s="3"/>
      <c r="D42" s="25"/>
      <c r="P42" s="5"/>
      <c r="Q42" s="5"/>
      <c r="R42" s="5"/>
      <c r="S42" s="5"/>
      <c r="T42" s="5"/>
      <c r="U42" s="5"/>
    </row>
    <row r="43" spans="1:21" ht="12.75">
      <c r="A43" s="1"/>
      <c r="B43" s="1"/>
      <c r="C43" s="1"/>
      <c r="D43" s="26"/>
      <c r="P43" s="2"/>
      <c r="Q43" s="2"/>
      <c r="R43" s="2"/>
      <c r="S43" s="2"/>
      <c r="T43" s="2"/>
      <c r="U43" s="2"/>
    </row>
    <row r="44" spans="1:21" ht="12.75">
      <c r="A44" s="1"/>
      <c r="B44" s="1"/>
      <c r="C44" s="1"/>
      <c r="D44" s="26"/>
      <c r="P44" s="2"/>
      <c r="Q44" s="2"/>
      <c r="R44" s="2"/>
      <c r="S44" s="2"/>
      <c r="T44" s="2"/>
      <c r="U44" s="2"/>
    </row>
    <row r="45" spans="1:21" ht="12.75">
      <c r="A45" s="1"/>
      <c r="B45" s="1"/>
      <c r="C45" s="1"/>
      <c r="D45" s="26"/>
      <c r="P45" s="2"/>
      <c r="Q45" s="2"/>
      <c r="R45" s="2"/>
      <c r="S45" s="2"/>
      <c r="T45" s="2"/>
      <c r="U45" s="2"/>
    </row>
    <row r="46" spans="1:21" ht="12.75">
      <c r="A46" s="1"/>
      <c r="B46" s="1"/>
      <c r="C46" s="1"/>
      <c r="D46" s="26"/>
      <c r="P46" s="2"/>
      <c r="Q46" s="2"/>
      <c r="R46" s="2"/>
      <c r="S46" s="2"/>
      <c r="T46" s="2"/>
      <c r="U46" s="2"/>
    </row>
    <row r="47" spans="1:21" ht="12.75">
      <c r="A47" s="1"/>
      <c r="B47" s="1"/>
      <c r="C47" s="1"/>
      <c r="D47" s="26"/>
      <c r="P47" s="2"/>
      <c r="Q47" s="2"/>
      <c r="R47" s="2"/>
      <c r="S47" s="2"/>
      <c r="T47" s="2"/>
      <c r="U47" s="2"/>
    </row>
    <row r="48" spans="1:21" ht="12.75">
      <c r="A48" s="1"/>
      <c r="B48" s="1"/>
      <c r="C48" s="1"/>
      <c r="D48" s="26"/>
      <c r="P48" s="2"/>
      <c r="Q48" s="2"/>
      <c r="R48" s="2"/>
      <c r="S48" s="2"/>
      <c r="T48" s="2"/>
      <c r="U48" s="2"/>
    </row>
  </sheetData>
  <mergeCells count="2">
    <mergeCell ref="A26:IV26"/>
    <mergeCell ref="A25:IV2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 Inc. -- Hunt Valley, 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CHUNG</dc:creator>
  <cp:keywords/>
  <dc:description/>
  <cp:lastModifiedBy>Andrew</cp:lastModifiedBy>
  <dcterms:created xsi:type="dcterms:W3CDTF">2004-03-31T18:53:07Z</dcterms:created>
  <dcterms:modified xsi:type="dcterms:W3CDTF">2006-05-26T12:49:10Z</dcterms:modified>
  <cp:category/>
  <cp:version/>
  <cp:contentType/>
  <cp:contentStatus/>
</cp:coreProperties>
</file>